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9BF6378C-1233-4BD0-845C-5C509AFA338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Calculadora" sheetId="1" r:id="rId1"/>
    <sheet name="Tabla y Ayud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B3" i="2"/>
  <c r="B27" i="1"/>
  <c r="B26" i="1"/>
  <c r="B25" i="1"/>
  <c r="B24" i="1"/>
  <c r="B22" i="1"/>
  <c r="B21" i="1"/>
  <c r="B20" i="1"/>
  <c r="B19" i="1"/>
  <c r="B18" i="1"/>
  <c r="B17" i="1"/>
  <c r="B10" i="1"/>
  <c r="B28" i="1" s="1"/>
  <c r="B9" i="1"/>
  <c r="B23" i="1" s="1"/>
  <c r="E8" i="1"/>
  <c r="E6" i="1"/>
  <c r="E7" i="1" l="1"/>
  <c r="E11" i="1" l="1"/>
  <c r="E10" i="1"/>
  <c r="C17" i="1" s="1"/>
  <c r="D17" i="1" s="1"/>
  <c r="C18" i="1" l="1"/>
  <c r="D18" i="1" s="1"/>
  <c r="C19" i="1"/>
  <c r="C20" i="1"/>
  <c r="D20" i="1" l="1"/>
  <c r="C21" i="1"/>
  <c r="D19" i="1"/>
  <c r="D21" i="1" l="1"/>
  <c r="C22" i="1"/>
  <c r="D22" i="1" s="1"/>
  <c r="C23" i="1" l="1"/>
  <c r="D23" i="1" s="1"/>
  <c r="C24" i="1"/>
  <c r="D24" i="1" l="1"/>
  <c r="C25" i="1"/>
  <c r="C26" i="1" s="1"/>
  <c r="D26" i="1" l="1"/>
  <c r="C27" i="1"/>
  <c r="D25" i="1"/>
  <c r="D27" i="1" l="1"/>
  <c r="C28" i="1"/>
  <c r="D2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B8" authorId="0" shapeId="0" xr:uid="{52F24AA6-DD35-47C0-A1EE-7E422187D12E}">
      <text>
        <r>
          <rPr>
            <b/>
            <sz val="9"/>
            <color indexed="81"/>
            <rFont val="Tahoma"/>
            <family val="2"/>
          </rPr>
          <t>Cambiar Sueldo mensual</t>
        </r>
      </text>
    </comment>
  </commentList>
</comments>
</file>

<file path=xl/sharedStrings.xml><?xml version="1.0" encoding="utf-8"?>
<sst xmlns="http://schemas.openxmlformats.org/spreadsheetml/2006/main" count="61" uniqueCount="61">
  <si>
    <t>Calculadora – Renta de 5ta Categoría (Perú) 2026</t>
  </si>
  <si>
    <t>Ingresa tus datos en las celdas amarillas. La hoja calcula el impuesto anual y una propuesta de retención mensual (método de proyección anual).</t>
  </si>
  <si>
    <t>Datos de entrada</t>
  </si>
  <si>
    <t>UIT 2026 (S/)</t>
  </si>
  <si>
    <t>Resultados</t>
  </si>
  <si>
    <t>Mes de inicio (1–12)</t>
  </si>
  <si>
    <t>Meses trabajados</t>
  </si>
  <si>
    <t>Mes de fin (1–12)</t>
  </si>
  <si>
    <t>Ingreso anual proyectado (S/)</t>
  </si>
  <si>
    <t>Sueldo mensual (S/)</t>
  </si>
  <si>
    <t>Deducción 7 UIT (S/)</t>
  </si>
  <si>
    <t>Gratificación Julio (S/) [opcional]</t>
  </si>
  <si>
    <t>Renta neta del trabajo (S/)</t>
  </si>
  <si>
    <t>Gratificación Diciembre (S/) [opcional]</t>
  </si>
  <si>
    <t>Impuesto anual 5ta (S/)</t>
  </si>
  <si>
    <t>Mes de bono (1–12) [opcional]</t>
  </si>
  <si>
    <t>Retención mensual promedio (S/)</t>
  </si>
  <si>
    <t>Monto bono (S/) [opcional]</t>
  </si>
  <si>
    <t>Cronograma referencial de ingresos y retención (enero–diciembre)</t>
  </si>
  <si>
    <t>Mes</t>
  </si>
  <si>
    <t>Ingreso afecto (S/)</t>
  </si>
  <si>
    <t>Retención (S/)</t>
  </si>
  <si>
    <t>Retención acumulada (S/)</t>
  </si>
  <si>
    <t>Notas</t>
  </si>
  <si>
    <t>Ene</t>
  </si>
  <si>
    <t>Feb</t>
  </si>
  <si>
    <t>Mar</t>
  </si>
  <si>
    <t>Abr</t>
  </si>
  <si>
    <t>May</t>
  </si>
  <si>
    <t>Jun</t>
  </si>
  <si>
    <t>Jul</t>
  </si>
  <si>
    <t>Incluye gratificación Julio</t>
  </si>
  <si>
    <t>Ago</t>
  </si>
  <si>
    <t>Sep</t>
  </si>
  <si>
    <t>Oct</t>
  </si>
  <si>
    <t>Nov</t>
  </si>
  <si>
    <t>Dic</t>
  </si>
  <si>
    <t>Incluye gratificación Diciembre</t>
  </si>
  <si>
    <t>Tramos y tasas – Renta de 5ta Categoría 2026</t>
  </si>
  <si>
    <t>UIT 2026</t>
  </si>
  <si>
    <t>Tramo</t>
  </si>
  <si>
    <t>Desde (UIT)</t>
  </si>
  <si>
    <t>Hasta (UIT)</t>
  </si>
  <si>
    <t>Tasa</t>
  </si>
  <si>
    <t>1</t>
  </si>
  <si>
    <t>8%</t>
  </si>
  <si>
    <t>2</t>
  </si>
  <si>
    <t>14%</t>
  </si>
  <si>
    <t>3</t>
  </si>
  <si>
    <t>17%</t>
  </si>
  <si>
    <t>4</t>
  </si>
  <si>
    <t>20%</t>
  </si>
  <si>
    <t>5</t>
  </si>
  <si>
    <t>30%</t>
  </si>
  <si>
    <t>Notas importantes</t>
  </si>
  <si>
    <t>• La deducción anual para rentas del trabajo es 7 UIT.</t>
  </si>
  <si>
    <t>• La renta neta del trabajo = Ingreso anual proyectado – 7 UIT (mínimo 0).</t>
  </si>
  <si>
    <t>• El impuesto se calcula de manera progresiva por tramos (no una sola tasa).</t>
  </si>
  <si>
    <t>• La retención mensual mostrada es referencial: asume que la proyección anual no cambia.</t>
  </si>
  <si>
    <t>• Si hay aumentos, bonos adicionales o ingreso/ceses durante el año, se debe recalcular.</t>
  </si>
  <si>
    <t>www.lga.pe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</si>
</sst>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20"/>
      <color rgb="FF1F2A44"/>
      <name val="Calibri"/>
    </font>
    <font>
      <sz val="10"/>
      <color rgb="FF475569"/>
      <name val="Calibri"/>
    </font>
    <font>
      <b/>
      <sz val="12"/>
      <color rgb="FFFFFFFF"/>
      <name val="Calibri"/>
    </font>
    <font>
      <b/>
      <sz val="11"/>
      <color rgb="FF1F2A44"/>
      <name val="Calibri"/>
    </font>
    <font>
      <sz val="11"/>
      <color rgb="FF0000FF"/>
      <name val="Calibri"/>
    </font>
    <font>
      <sz val="11"/>
      <color rgb="FF000000"/>
      <name val="Calibri"/>
    </font>
    <font>
      <u/>
      <sz val="11"/>
      <color theme="10"/>
      <name val="Calibri"/>
      <family val="2"/>
      <scheme val="minor"/>
    </font>
    <font>
      <u/>
      <sz val="26"/>
      <color theme="10"/>
      <name val="ADLaM Display"/>
    </font>
    <font>
      <sz val="26"/>
      <color theme="1"/>
      <name val="ADLaM Display"/>
    </font>
    <font>
      <b/>
      <sz val="16"/>
      <color rgb="FF0000FF"/>
      <name val="Calibri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1F2A44"/>
      </patternFill>
    </fill>
    <fill>
      <patternFill patternType="solid">
        <fgColor rgb="FFFFF7CC"/>
      </patternFill>
    </fill>
    <fill>
      <patternFill patternType="solid">
        <fgColor rgb="FF334155"/>
      </patternFill>
    </fill>
    <fill>
      <patternFill patternType="solid">
        <fgColor rgb="FFF8FAF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4" fillId="0" borderId="0" xfId="0" applyFont="1" applyAlignment="1">
      <alignment horizontal="left" vertical="center"/>
    </xf>
    <xf numFmtId="3" fontId="5" fillId="3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right" vertical="center"/>
    </xf>
    <xf numFmtId="1" fontId="6" fillId="0" borderId="1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3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3" fontId="6" fillId="5" borderId="1" xfId="0" applyNumberFormat="1" applyFont="1" applyFill="1" applyBorder="1" applyAlignment="1">
      <alignment horizontal="right" vertical="center"/>
    </xf>
    <xf numFmtId="4" fontId="6" fillId="5" borderId="1" xfId="0" applyNumberFormat="1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left" vertical="center"/>
    </xf>
    <xf numFmtId="0" fontId="4" fillId="0" borderId="0" xfId="0" applyFont="1"/>
    <xf numFmtId="3" fontId="6" fillId="0" borderId="0" xfId="0" applyNumberFormat="1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8" fillId="6" borderId="0" xfId="1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3" fontId="10" fillId="7" borderId="1" xfId="0" applyNumberFormat="1" applyFont="1" applyFill="1" applyBorder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://www.lga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showGridLines="0" tabSelected="1" workbookViewId="0">
      <pane ySplit="4" topLeftCell="A5" activePane="bottomLeft" state="frozen"/>
      <selection pane="bottomLeft" activeCell="F24" sqref="F24"/>
    </sheetView>
  </sheetViews>
  <sheetFormatPr baseColWidth="10" defaultColWidth="8.88671875" defaultRowHeight="14.4" x14ac:dyDescent="0.3"/>
  <cols>
    <col min="1" max="1" width="30" customWidth="1"/>
    <col min="2" max="3" width="20" customWidth="1"/>
    <col min="4" max="4" width="28.88671875" customWidth="1"/>
    <col min="5" max="5" width="20" customWidth="1"/>
  </cols>
  <sheetData>
    <row r="1" spans="1:11" ht="25.8" x14ac:dyDescent="0.3">
      <c r="A1" s="22" t="s">
        <v>0</v>
      </c>
      <c r="B1" s="20"/>
      <c r="C1" s="20"/>
      <c r="D1" s="20"/>
      <c r="E1" s="20"/>
    </row>
    <row r="2" spans="1:11" x14ac:dyDescent="0.3">
      <c r="A2" s="21" t="s">
        <v>1</v>
      </c>
      <c r="B2" s="20"/>
      <c r="C2" s="20"/>
      <c r="D2" s="20"/>
      <c r="E2" s="20"/>
    </row>
    <row r="4" spans="1:11" ht="15.6" x14ac:dyDescent="0.3">
      <c r="A4" s="19" t="s">
        <v>2</v>
      </c>
      <c r="B4" s="20"/>
      <c r="C4" s="20"/>
      <c r="D4" s="20"/>
      <c r="E4" s="20"/>
    </row>
    <row r="5" spans="1:11" ht="15.6" x14ac:dyDescent="0.3">
      <c r="A5" s="1" t="s">
        <v>3</v>
      </c>
      <c r="B5" s="2">
        <v>5500</v>
      </c>
      <c r="D5" s="19" t="s">
        <v>4</v>
      </c>
      <c r="E5" s="20"/>
    </row>
    <row r="6" spans="1:11" x14ac:dyDescent="0.3">
      <c r="A6" s="1" t="s">
        <v>5</v>
      </c>
      <c r="B6" s="3">
        <v>1</v>
      </c>
      <c r="D6" s="1" t="s">
        <v>6</v>
      </c>
      <c r="E6" s="4">
        <f>MAX(0, B7-B6+1)</f>
        <v>12</v>
      </c>
      <c r="G6" s="24" t="s">
        <v>60</v>
      </c>
      <c r="H6" s="25"/>
      <c r="I6" s="25"/>
      <c r="J6" s="25"/>
      <c r="K6" s="25"/>
    </row>
    <row r="7" spans="1:11" x14ac:dyDescent="0.3">
      <c r="A7" s="1" t="s">
        <v>7</v>
      </c>
      <c r="B7" s="3">
        <v>12</v>
      </c>
      <c r="D7" s="1" t="s">
        <v>8</v>
      </c>
      <c r="E7" s="5">
        <f>SUM(B17:B28)</f>
        <v>49000</v>
      </c>
      <c r="G7" s="25"/>
      <c r="H7" s="25"/>
      <c r="I7" s="25"/>
      <c r="J7" s="25"/>
      <c r="K7" s="25"/>
    </row>
    <row r="8" spans="1:11" ht="21" x14ac:dyDescent="0.3">
      <c r="A8" s="1" t="s">
        <v>9</v>
      </c>
      <c r="B8" s="26">
        <v>3500</v>
      </c>
      <c r="D8" s="1" t="s">
        <v>10</v>
      </c>
      <c r="E8" s="5">
        <f>7*B5</f>
        <v>38500</v>
      </c>
      <c r="G8" s="25"/>
      <c r="H8" s="25"/>
      <c r="I8" s="25"/>
      <c r="J8" s="25"/>
      <c r="K8" s="25"/>
    </row>
    <row r="9" spans="1:11" x14ac:dyDescent="0.3">
      <c r="A9" s="1" t="s">
        <v>11</v>
      </c>
      <c r="B9" s="2">
        <f>B8</f>
        <v>3500</v>
      </c>
      <c r="D9" s="1" t="s">
        <v>12</v>
      </c>
      <c r="E9" s="5">
        <f>+E7-E8</f>
        <v>10500</v>
      </c>
      <c r="G9" s="25"/>
      <c r="H9" s="25"/>
      <c r="I9" s="25"/>
      <c r="J9" s="25"/>
      <c r="K9" s="25"/>
    </row>
    <row r="10" spans="1:11" x14ac:dyDescent="0.3">
      <c r="A10" s="1" t="s">
        <v>13</v>
      </c>
      <c r="B10" s="2">
        <f>B8</f>
        <v>3500</v>
      </c>
      <c r="D10" s="1" t="s">
        <v>14</v>
      </c>
      <c r="E10" s="5">
        <f>0.08*MIN(E9, 5*$B$5)+0.14*MAX(MIN(E9, 20*$B$5)-5*$B$5,0)+0.17*MAX(MIN(E9, 35*$B$5)-20*$B$5,0)+0.2*MAX(MIN(E9, 45*$B$5)-35*$B$5,0)+0.3*MAX(E9-45*$B$5,0)</f>
        <v>840</v>
      </c>
      <c r="G10" s="25"/>
      <c r="H10" s="25"/>
      <c r="I10" s="25"/>
      <c r="J10" s="25"/>
      <c r="K10" s="25"/>
    </row>
    <row r="11" spans="1:11" x14ac:dyDescent="0.3">
      <c r="A11" s="1" t="s">
        <v>15</v>
      </c>
      <c r="B11" s="3"/>
      <c r="D11" s="1" t="s">
        <v>16</v>
      </c>
      <c r="E11" s="6">
        <f>IF(E9=0,0,E9/E6)</f>
        <v>875</v>
      </c>
    </row>
    <row r="12" spans="1:11" x14ac:dyDescent="0.3">
      <c r="A12" s="1" t="s">
        <v>17</v>
      </c>
      <c r="B12" s="3">
        <v>0</v>
      </c>
    </row>
    <row r="13" spans="1:11" x14ac:dyDescent="0.3">
      <c r="B13" s="7"/>
    </row>
    <row r="15" spans="1:11" ht="15.6" x14ac:dyDescent="0.3">
      <c r="A15" s="19" t="s">
        <v>18</v>
      </c>
      <c r="B15" s="20"/>
      <c r="C15" s="20"/>
      <c r="D15" s="20"/>
      <c r="E15" s="20"/>
    </row>
    <row r="16" spans="1:11" ht="15.6" x14ac:dyDescent="0.3">
      <c r="A16" s="8" t="s">
        <v>19</v>
      </c>
      <c r="B16" s="8" t="s">
        <v>20</v>
      </c>
      <c r="C16" s="8" t="s">
        <v>21</v>
      </c>
      <c r="D16" s="8" t="s">
        <v>22</v>
      </c>
      <c r="E16" s="8" t="s">
        <v>23</v>
      </c>
    </row>
    <row r="17" spans="1:5" x14ac:dyDescent="0.3">
      <c r="A17" s="9" t="s">
        <v>24</v>
      </c>
      <c r="B17" s="5">
        <f>IF(OR(1&lt;$B$6,1&gt;$B$7),0,$B$8+IF(1=7,$B$9,0)+IF(1=12,$B$10,0)+IF(1=$B$12,$B$13,0))</f>
        <v>3500</v>
      </c>
      <c r="C17" s="6">
        <f>IF(OR(1&lt;$B$6,1&gt;$B$7),0,IF($E$10=0,0,($E$10-0)/($B$7-1+1)))</f>
        <v>70</v>
      </c>
      <c r="D17" s="6">
        <f>SUM($C$17:C17)</f>
        <v>70</v>
      </c>
      <c r="E17" s="10"/>
    </row>
    <row r="18" spans="1:5" x14ac:dyDescent="0.3">
      <c r="A18" s="11" t="s">
        <v>25</v>
      </c>
      <c r="B18" s="12">
        <f>IF(OR(2&lt;$B$6,2&gt;$B$7),0,$B$8+IF(2=7,$B$9,0)+IF(2=12,$B$10,0)+IF(2=$B$12,$B$13,0))</f>
        <v>3500</v>
      </c>
      <c r="C18" s="13">
        <f>IF(OR(2&lt;$B$6,2&gt;$B$7),0,IF($E$10=0,0,($E$10-SUM($C$17:$C$17))/($B$7-2+1)))</f>
        <v>70</v>
      </c>
      <c r="D18" s="13">
        <f>SUM($C$17:C18)</f>
        <v>140</v>
      </c>
      <c r="E18" s="14"/>
    </row>
    <row r="19" spans="1:5" x14ac:dyDescent="0.3">
      <c r="A19" s="9" t="s">
        <v>26</v>
      </c>
      <c r="B19" s="5">
        <f>IF(OR(3&lt;$B$6,3&gt;$B$7),0,$B$8+IF(3=7,$B$9,0)+IF(3=12,$B$10,0)+IF(3=$B$12,$B$13,0))</f>
        <v>3500</v>
      </c>
      <c r="C19" s="6">
        <f>IF(OR(3&lt;$B$6,3&gt;$B$7),0,IF($E$10=0,0,($E$10-SUM($C$17:$C$18))/($B$7-3+1)))</f>
        <v>70</v>
      </c>
      <c r="D19" s="6">
        <f>SUM($C$17:C19)</f>
        <v>210</v>
      </c>
      <c r="E19" s="10"/>
    </row>
    <row r="20" spans="1:5" x14ac:dyDescent="0.3">
      <c r="A20" s="11" t="s">
        <v>27</v>
      </c>
      <c r="B20" s="12">
        <f>IF(OR(4&lt;$B$6,4&gt;$B$7),0,$B$8+IF(4=7,$B$9,0)+IF(4=12,$B$10,0)+IF(4=$B$12,$B$13,0))</f>
        <v>3500</v>
      </c>
      <c r="C20" s="13">
        <f>IF(OR(4&lt;$B$6,4&gt;$B$7),0,IF($E$10=0,0,($E$10-SUM($C$17:$C$19))/($B$7-4+1)))</f>
        <v>70</v>
      </c>
      <c r="D20" s="13">
        <f>SUM($C$17:C20)</f>
        <v>280</v>
      </c>
      <c r="E20" s="14"/>
    </row>
    <row r="21" spans="1:5" x14ac:dyDescent="0.3">
      <c r="A21" s="9" t="s">
        <v>28</v>
      </c>
      <c r="B21" s="5">
        <f>IF(OR(5&lt;$B$6,5&gt;$B$7),0,$B$8+IF(5=7,$B$9,0)+IF(5=12,$B$10,0)+IF(5=$B$12,$B$13,0))</f>
        <v>3500</v>
      </c>
      <c r="C21" s="6">
        <f>IF(OR(5&lt;$B$6,5&gt;$B$7),0,IF($E$10=0,0,($E$10-SUM($C$17:$C$20))/($B$7-5+1)))</f>
        <v>70</v>
      </c>
      <c r="D21" s="6">
        <f>SUM($C$17:C21)</f>
        <v>350</v>
      </c>
      <c r="E21" s="10"/>
    </row>
    <row r="22" spans="1:5" x14ac:dyDescent="0.3">
      <c r="A22" s="11" t="s">
        <v>29</v>
      </c>
      <c r="B22" s="12">
        <f>IF(OR(6&lt;$B$6,6&gt;$B$7),0,$B$8+IF(6=7,$B$9,0)+IF(6=12,$B$10,0)+IF(6=$B$12,$B$13,0))</f>
        <v>3500</v>
      </c>
      <c r="C22" s="13">
        <f>IF(OR(6&lt;$B$6,6&gt;$B$7),0,IF($E$10=0,0,($E$10-SUM($C$17:$C$21))/($B$7-6+1)))</f>
        <v>70</v>
      </c>
      <c r="D22" s="13">
        <f>SUM($C$17:C22)</f>
        <v>420</v>
      </c>
      <c r="E22" s="14"/>
    </row>
    <row r="23" spans="1:5" x14ac:dyDescent="0.3">
      <c r="A23" s="9" t="s">
        <v>30</v>
      </c>
      <c r="B23" s="5">
        <f>IF(OR(7&lt;$B$6,7&gt;$B$7),0,$B$8+IF(7=7,$B$9,0)+IF(7=12,$B$10,0)+IF(7=$B$12,$B$13,0))</f>
        <v>7000</v>
      </c>
      <c r="C23" s="6">
        <f>IF(OR(7&lt;$B$6,7&gt;$B$7),0,IF($E$10=0,0,($E$10-SUM($C$17:$C$22))/($B$7-7+1)))</f>
        <v>70</v>
      </c>
      <c r="D23" s="6">
        <f>SUM($C$17:C23)</f>
        <v>490</v>
      </c>
      <c r="E23" s="10" t="s">
        <v>31</v>
      </c>
    </row>
    <row r="24" spans="1:5" x14ac:dyDescent="0.3">
      <c r="A24" s="11" t="s">
        <v>32</v>
      </c>
      <c r="B24" s="12">
        <f>IF(OR(8&lt;$B$6,8&gt;$B$7),0,$B$8+IF(8=7,$B$9,0)+IF(8=12,$B$10,0)+IF(8=$B$12,$B$13,0))</f>
        <v>3500</v>
      </c>
      <c r="C24" s="13">
        <f>IF(OR(8&lt;$B$6,8&gt;$B$7),0,IF($E$10=0,0,($E$10-SUM($C$17:$C$23))/($B$7-8+1)))</f>
        <v>70</v>
      </c>
      <c r="D24" s="13">
        <f>SUM($C$17:C24)</f>
        <v>560</v>
      </c>
      <c r="E24" s="14"/>
    </row>
    <row r="25" spans="1:5" x14ac:dyDescent="0.3">
      <c r="A25" s="9" t="s">
        <v>33</v>
      </c>
      <c r="B25" s="5">
        <f>IF(OR(9&lt;$B$6,9&gt;$B$7),0,$B$8+IF(9=7,$B$9,0)+IF(9=12,$B$10,0)+IF(9=$B$12,$B$13,0))</f>
        <v>3500</v>
      </c>
      <c r="C25" s="6">
        <f>IF(OR(9&lt;$B$6,9&gt;$B$7),0,IF($E$10=0,0,($E$10-SUM($C$17:$C$24))/($B$7-9+1)))</f>
        <v>70</v>
      </c>
      <c r="D25" s="6">
        <f>SUM($C$17:C25)</f>
        <v>630</v>
      </c>
      <c r="E25" s="10"/>
    </row>
    <row r="26" spans="1:5" x14ac:dyDescent="0.3">
      <c r="A26" s="11" t="s">
        <v>34</v>
      </c>
      <c r="B26" s="12">
        <f>IF(OR(10&lt;$B$6,10&gt;$B$7),0,$B$8+IF(10=7,$B$9,0)+IF(10=12,$B$10,0)+IF(10=$B$12,$B$13,0))</f>
        <v>3500</v>
      </c>
      <c r="C26" s="13">
        <f>IF(OR(10&lt;$B$6,10&gt;$B$7),0,IF($E$10=0,0,($E$10-SUM($C$17:$C$25))/($B$7-10+1)))</f>
        <v>70</v>
      </c>
      <c r="D26" s="13">
        <f>SUM($C$17:C26)</f>
        <v>700</v>
      </c>
      <c r="E26" s="14"/>
    </row>
    <row r="27" spans="1:5" x14ac:dyDescent="0.3">
      <c r="A27" s="9" t="s">
        <v>35</v>
      </c>
      <c r="B27" s="5">
        <f>IF(OR(11&lt;$B$6,11&gt;$B$7),0,$B$8+IF(11=7,$B$9,0)+IF(11=12,$B$10,0)+IF(11=$B$12,$B$13,0))</f>
        <v>3500</v>
      </c>
      <c r="C27" s="6">
        <f>IF(OR(11&lt;$B$6,11&gt;$B$7),0,IF($E$10=0,0,($E$10-SUM($C$17:$C$26))/($B$7-11+1)))</f>
        <v>70</v>
      </c>
      <c r="D27" s="6">
        <f>SUM($C$17:C27)</f>
        <v>770</v>
      </c>
      <c r="E27" s="10"/>
    </row>
    <row r="28" spans="1:5" x14ac:dyDescent="0.3">
      <c r="A28" s="11" t="s">
        <v>36</v>
      </c>
      <c r="B28" s="12">
        <f>IF(OR(12&lt;$B$6,12&gt;$B$7),0,$B$8+IF(12=7,$B$9,0)+IF(12=12,$B$10,0)+IF(12=$B$12,$B$13,0))</f>
        <v>7000</v>
      </c>
      <c r="C28" s="13">
        <f>IF(OR(12&lt;$B$6,12&gt;$B$7),0,IF($E$10=0,0,($E$10-SUM($C$17:$C$27))/($B$7-12+1)))</f>
        <v>70</v>
      </c>
      <c r="D28" s="13">
        <f>SUM($C$17:C28)</f>
        <v>840</v>
      </c>
      <c r="E28" s="14" t="s">
        <v>37</v>
      </c>
    </row>
  </sheetData>
  <mergeCells count="6">
    <mergeCell ref="G6:K10"/>
    <mergeCell ref="A4:E4"/>
    <mergeCell ref="A2:E2"/>
    <mergeCell ref="A15:E15"/>
    <mergeCell ref="D5:E5"/>
    <mergeCell ref="A1:E1"/>
  </mergeCells>
  <hyperlinks>
    <hyperlink ref="G6" r:id="rId1" xr:uid="{F58EB2C1-BBE7-48DF-A8CF-D15C3EDD84B3}"/>
  </hyperlinks>
  <pageMargins left="0.75" right="0.75" top="1" bottom="1" header="0.5" footer="0.5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"/>
  <sheetViews>
    <sheetView showGridLines="0" workbookViewId="0"/>
  </sheetViews>
  <sheetFormatPr baseColWidth="10" defaultColWidth="8.88671875" defaultRowHeight="14.4" x14ac:dyDescent="0.3"/>
  <cols>
    <col min="1" max="1" width="34" customWidth="1"/>
    <col min="2" max="3" width="18" customWidth="1"/>
    <col min="4" max="4" width="14" customWidth="1"/>
  </cols>
  <sheetData>
    <row r="1" spans="1:4" ht="25.8" x14ac:dyDescent="0.5">
      <c r="A1" s="23" t="s">
        <v>38</v>
      </c>
      <c r="B1" s="20"/>
      <c r="C1" s="20"/>
      <c r="D1" s="20"/>
    </row>
    <row r="3" spans="1:4" x14ac:dyDescent="0.3">
      <c r="A3" s="15" t="s">
        <v>39</v>
      </c>
      <c r="B3" s="16">
        <f>Calculadora!B5</f>
        <v>5500</v>
      </c>
    </row>
    <row r="5" spans="1:4" ht="15.6" x14ac:dyDescent="0.3">
      <c r="A5" s="8" t="s">
        <v>40</v>
      </c>
      <c r="B5" s="8" t="s">
        <v>41</v>
      </c>
      <c r="C5" s="8" t="s">
        <v>42</v>
      </c>
      <c r="D5" s="8" t="s">
        <v>43</v>
      </c>
    </row>
    <row r="6" spans="1:4" x14ac:dyDescent="0.3">
      <c r="A6" s="17" t="s">
        <v>44</v>
      </c>
      <c r="B6" s="17">
        <v>0</v>
      </c>
      <c r="C6" s="17">
        <v>5</v>
      </c>
      <c r="D6" s="17" t="s">
        <v>45</v>
      </c>
    </row>
    <row r="7" spans="1:4" x14ac:dyDescent="0.3">
      <c r="A7" s="18" t="s">
        <v>46</v>
      </c>
      <c r="B7" s="18">
        <v>5</v>
      </c>
      <c r="C7" s="18">
        <v>20</v>
      </c>
      <c r="D7" s="18" t="s">
        <v>47</v>
      </c>
    </row>
    <row r="8" spans="1:4" x14ac:dyDescent="0.3">
      <c r="A8" s="17" t="s">
        <v>48</v>
      </c>
      <c r="B8" s="17">
        <v>20</v>
      </c>
      <c r="C8" s="17">
        <v>35</v>
      </c>
      <c r="D8" s="17" t="s">
        <v>49</v>
      </c>
    </row>
    <row r="9" spans="1:4" x14ac:dyDescent="0.3">
      <c r="A9" s="18" t="s">
        <v>50</v>
      </c>
      <c r="B9" s="18">
        <v>35</v>
      </c>
      <c r="C9" s="18">
        <v>45</v>
      </c>
      <c r="D9" s="18" t="s">
        <v>51</v>
      </c>
    </row>
    <row r="10" spans="1:4" x14ac:dyDescent="0.3">
      <c r="A10" s="17" t="s">
        <v>52</v>
      </c>
      <c r="B10" s="17">
        <v>45</v>
      </c>
      <c r="C10" s="17"/>
      <c r="D10" s="17" t="s">
        <v>53</v>
      </c>
    </row>
    <row r="12" spans="1:4" ht="15.6" x14ac:dyDescent="0.3">
      <c r="A12" s="19" t="s">
        <v>54</v>
      </c>
      <c r="B12" s="20"/>
      <c r="C12" s="20"/>
      <c r="D12" s="20"/>
    </row>
    <row r="13" spans="1:4" x14ac:dyDescent="0.3">
      <c r="A13" s="21" t="s">
        <v>55</v>
      </c>
      <c r="B13" s="20"/>
      <c r="C13" s="20"/>
      <c r="D13" s="20"/>
    </row>
    <row r="14" spans="1:4" x14ac:dyDescent="0.3">
      <c r="A14" s="21" t="s">
        <v>56</v>
      </c>
      <c r="B14" s="20"/>
      <c r="C14" s="20"/>
      <c r="D14" s="20"/>
    </row>
    <row r="15" spans="1:4" x14ac:dyDescent="0.3">
      <c r="A15" s="21" t="s">
        <v>57</v>
      </c>
      <c r="B15" s="20"/>
      <c r="C15" s="20"/>
      <c r="D15" s="20"/>
    </row>
    <row r="16" spans="1:4" x14ac:dyDescent="0.3">
      <c r="A16" s="21" t="s">
        <v>58</v>
      </c>
      <c r="B16" s="20"/>
      <c r="C16" s="20"/>
      <c r="D16" s="20"/>
    </row>
    <row r="17" spans="1:4" x14ac:dyDescent="0.3">
      <c r="A17" s="21" t="s">
        <v>59</v>
      </c>
      <c r="B17" s="20"/>
      <c r="C17" s="20"/>
      <c r="D17" s="20"/>
    </row>
  </sheetData>
  <mergeCells count="7">
    <mergeCell ref="A1:D1"/>
    <mergeCell ref="A17:D17"/>
    <mergeCell ref="A12:D12"/>
    <mergeCell ref="A15:D15"/>
    <mergeCell ref="A16:D16"/>
    <mergeCell ref="A13:D13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</vt:lpstr>
      <vt:lpstr>Tabla y Ayuda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Lynch Contadores</cp:lastModifiedBy>
  <dcterms:created xsi:type="dcterms:W3CDTF">2026-02-01T20:03:49Z</dcterms:created>
  <dcterms:modified xsi:type="dcterms:W3CDTF">2026-02-01T20:16:55Z</dcterms:modified>
</cp:coreProperties>
</file>